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1\"/>
    </mc:Choice>
  </mc:AlternateContent>
  <bookViews>
    <workbookView xWindow="0" yWindow="600" windowWidth="19470" windowHeight="1015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I11" i="1" l="1"/>
  <c r="E18" i="1" l="1"/>
  <c r="G17" i="1"/>
  <c r="F17" i="1"/>
  <c r="E17" i="1"/>
  <c r="D17" i="1"/>
  <c r="D33" i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J16" i="1"/>
  <c r="D16" i="1"/>
  <c r="E14" i="1"/>
  <c r="D14" i="1"/>
  <c r="F13" i="1"/>
  <c r="E12" i="1"/>
  <c r="D12" i="1"/>
  <c r="G11" i="1"/>
  <c r="F11" i="1"/>
  <c r="D11" i="1"/>
  <c r="C11" i="1"/>
  <c r="I10" i="1"/>
  <c r="D10" i="1"/>
  <c r="C10" i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4" i="1"/>
  <c r="J27" i="1"/>
  <c r="H27" i="1" l="1"/>
  <c r="D15" i="1"/>
  <c r="B26" i="1" l="1"/>
  <c r="C9" i="1" l="1"/>
  <c r="B17" i="1"/>
  <c r="L34" i="1"/>
  <c r="B12" i="1"/>
  <c r="E27" i="1" l="1"/>
  <c r="G27" i="1"/>
  <c r="C34" i="1"/>
  <c r="E25" i="1"/>
  <c r="F25" i="1"/>
  <c r="G25" i="1"/>
  <c r="D25" i="1"/>
  <c r="B10" i="1"/>
  <c r="B11" i="1"/>
  <c r="B25" i="1" l="1"/>
  <c r="G15" i="1" l="1"/>
  <c r="G34" i="1" s="1"/>
  <c r="F15" i="1"/>
  <c r="E15" i="1"/>
  <c r="E34" i="1" s="1"/>
  <c r="B16" i="1"/>
  <c r="B15" i="1" s="1"/>
  <c r="F9" i="1" l="1"/>
  <c r="F34" i="1" s="1"/>
  <c r="D9" i="1" l="1"/>
  <c r="H9" i="1"/>
  <c r="B9" i="1" l="1"/>
  <c r="B19" i="1"/>
  <c r="B24" i="1" l="1"/>
  <c r="B13" i="1" l="1"/>
  <c r="B14" i="1" l="1"/>
  <c r="M34" i="1" l="1"/>
  <c r="I27" i="1" l="1"/>
  <c r="I34" i="1" s="1"/>
  <c r="H19" i="1" l="1"/>
  <c r="H16" i="1" l="1"/>
  <c r="H34" i="1" s="1"/>
  <c r="J15" i="1"/>
  <c r="H15" i="1" s="1"/>
  <c r="J34" i="1"/>
  <c r="B29" i="1" l="1"/>
  <c r="D27" i="1"/>
  <c r="D34" i="1" l="1"/>
  <c r="B27" i="1"/>
  <c r="B34" i="1" s="1"/>
</calcChain>
</file>

<file path=xl/sharedStrings.xml><?xml version="1.0" encoding="utf-8"?>
<sst xmlns="http://schemas.openxmlformats.org/spreadsheetml/2006/main" count="42" uniqueCount="37">
  <si>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</si>
  <si>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</si>
  <si>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</si>
  <si>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</si>
  <si>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</si>
  <si>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</si>
  <si>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</si>
  <si>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</si>
  <si>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</si>
  <si>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</si>
  <si>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</si>
  <si>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</si>
  <si>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</si>
  <si>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</si>
  <si>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</si>
  <si>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</si>
  <si>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</si>
  <si>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</si>
  <si>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</si>
  <si>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</si>
  <si>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</si>
  <si>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</si>
  <si>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</si>
  <si>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</si>
  <si>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</si>
  <si>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</si>
  <si>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</si>
  <si>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</si>
  <si>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</si>
  <si>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</si>
  <si>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</si>
  <si>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</si>
  <si>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</si>
  <si>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</si>
  <si>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</si>
  <si>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</si>
  <si>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Полезный отпуск электроэнергии и мощности по тарифным группам в разрезе территориальных сетевых организаций за период сентябрь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</si>
</sst>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5" fontId="27" fillId="2" borderId="3" xfId="0" applyNumberFormat="1" applyFont="1" applyFill="1" applyBorder="1" applyAlignment="1">
      <alignment horizontal="center" vertical="center" wrapText="1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5" fontId="32" fillId="0" borderId="1" xfId="0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1/&#1040;&#1082;&#1090;.%20&#1086;&#1073;&#1098;&#1077;&#1084;&#1099;%20&#1076;&#1083;&#1103;%20&#1088;&#1072;&#1073;&#1086;&#1090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ТП_Посьет"/>
      <sheetName val="ЧМК"/>
      <sheetName val="МТП_Ванино"/>
      <sheetName val="Эльга"/>
      <sheetName val="ЧМК (2019)"/>
      <sheetName val="ЭТПЗ"/>
      <sheetName val="НЫТВА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Лист3"/>
      <sheetName val="План Ноябрь"/>
      <sheetName val="Лист5"/>
    </sheetNames>
    <sheetDataSet>
      <sheetData sheetId="0"/>
      <sheetData sheetId="1"/>
      <sheetData sheetId="2">
        <row r="63">
          <cell r="M63">
            <v>21283.61</v>
          </cell>
        </row>
        <row r="64">
          <cell r="M64">
            <v>44.354999999999997</v>
          </cell>
        </row>
        <row r="65">
          <cell r="M65">
            <v>997.43799999999999</v>
          </cell>
        </row>
        <row r="66">
          <cell r="M66">
            <v>0.99199999999999999</v>
          </cell>
        </row>
        <row r="89">
          <cell r="M89">
            <v>0</v>
          </cell>
        </row>
      </sheetData>
      <sheetData sheetId="3">
        <row r="68">
          <cell r="M68">
            <v>1116.6590000000001</v>
          </cell>
        </row>
        <row r="69">
          <cell r="M69">
            <v>1403.386</v>
          </cell>
        </row>
        <row r="74">
          <cell r="M74">
            <v>2.9260000000000002</v>
          </cell>
        </row>
      </sheetData>
      <sheetData sheetId="4">
        <row r="74">
          <cell r="M74">
            <v>3980.8969999999999</v>
          </cell>
        </row>
        <row r="75">
          <cell r="M75">
            <v>7544.777</v>
          </cell>
        </row>
        <row r="76">
          <cell r="M76">
            <v>1262.2149999999999</v>
          </cell>
        </row>
        <row r="77">
          <cell r="M77">
            <v>18.95</v>
          </cell>
        </row>
        <row r="81">
          <cell r="M81">
            <v>12.749000000000001</v>
          </cell>
        </row>
      </sheetData>
      <sheetData sheetId="5">
        <row r="69">
          <cell r="M69">
            <v>294.65499999999997</v>
          </cell>
        </row>
        <row r="70">
          <cell r="M70">
            <v>268.93099999999998</v>
          </cell>
        </row>
      </sheetData>
      <sheetData sheetId="6">
        <row r="65">
          <cell r="M65">
            <v>20556.965</v>
          </cell>
        </row>
        <row r="66">
          <cell r="M66">
            <v>9948.1509999999998</v>
          </cell>
        </row>
        <row r="67">
          <cell r="M67">
            <v>2332.46</v>
          </cell>
        </row>
        <row r="68">
          <cell r="M68">
            <v>9.0389999999999997</v>
          </cell>
        </row>
        <row r="70">
          <cell r="M70">
            <v>1.948</v>
          </cell>
        </row>
        <row r="71">
          <cell r="M71">
            <v>2.2080000000000002</v>
          </cell>
        </row>
        <row r="72">
          <cell r="M72">
            <v>5.8559999999999999</v>
          </cell>
        </row>
        <row r="118">
          <cell r="M118">
            <v>13.224</v>
          </cell>
        </row>
        <row r="128">
          <cell r="M128">
            <v>713.68700000000001</v>
          </cell>
        </row>
        <row r="140">
          <cell r="M140">
            <v>28.053000000000001</v>
          </cell>
        </row>
      </sheetData>
      <sheetData sheetId="7"/>
      <sheetData sheetId="8">
        <row r="68">
          <cell r="M68">
            <v>61050.322999999997</v>
          </cell>
        </row>
        <row r="73">
          <cell r="M73">
            <v>93.802999999999997</v>
          </cell>
        </row>
      </sheetData>
      <sheetData sheetId="9">
        <row r="69">
          <cell r="M69">
            <v>22011.235000000001</v>
          </cell>
        </row>
        <row r="75">
          <cell r="M75">
            <v>35.561</v>
          </cell>
        </row>
      </sheetData>
      <sheetData sheetId="10">
        <row r="68">
          <cell r="M68">
            <v>6716.0550000000003</v>
          </cell>
        </row>
      </sheetData>
      <sheetData sheetId="11">
        <row r="67">
          <cell r="M67">
            <v>16745.97</v>
          </cell>
        </row>
        <row r="72">
          <cell r="M72">
            <v>25.856000000000002</v>
          </cell>
        </row>
        <row r="94">
          <cell r="M94">
            <v>34.332999999999998</v>
          </cell>
        </row>
        <row r="95">
          <cell r="M95">
            <v>15.746</v>
          </cell>
        </row>
      </sheetData>
      <sheetData sheetId="12">
        <row r="68">
          <cell r="M68">
            <v>425.012</v>
          </cell>
        </row>
        <row r="75">
          <cell r="M75">
            <v>0.94599999999999995</v>
          </cell>
        </row>
      </sheetData>
      <sheetData sheetId="13">
        <row r="69">
          <cell r="M69">
            <v>0</v>
          </cell>
        </row>
        <row r="70">
          <cell r="M70">
            <v>942.99300000000005</v>
          </cell>
        </row>
        <row r="71">
          <cell r="M71">
            <v>157.10400000000001</v>
          </cell>
        </row>
        <row r="72">
          <cell r="M72">
            <v>532.04999999999995</v>
          </cell>
        </row>
        <row r="73">
          <cell r="M73">
            <v>478.38400000000001</v>
          </cell>
        </row>
        <row r="75">
          <cell r="M75">
            <v>127.51300000000001</v>
          </cell>
        </row>
        <row r="76">
          <cell r="M76">
            <v>0</v>
          </cell>
        </row>
      </sheetData>
      <sheetData sheetId="14">
        <row r="69">
          <cell r="M69">
            <v>187.977</v>
          </cell>
        </row>
        <row r="74">
          <cell r="M74">
            <v>0.40699999999999997</v>
          </cell>
        </row>
      </sheetData>
      <sheetData sheetId="15"/>
      <sheetData sheetId="16"/>
      <sheetData sheetId="17">
        <row r="68">
          <cell r="M68">
            <v>250.673</v>
          </cell>
        </row>
      </sheetData>
      <sheetData sheetId="18">
        <row r="68">
          <cell r="M68">
            <v>2615.4119999999998</v>
          </cell>
        </row>
      </sheetData>
      <sheetData sheetId="19">
        <row r="68">
          <cell r="M68">
            <v>660.11400000000003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zoomScale="70" zoomScaleNormal="70" workbookViewId="0">
      <selection activeCell="H19" sqref="H19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8" t="s">
        <v>36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3" t="s">
        <v>6</v>
      </c>
      <c r="B5" s="123"/>
      <c r="C5" s="123"/>
      <c r="D5" s="123"/>
      <c r="E5" s="123"/>
      <c r="F5" s="123"/>
      <c r="G5" s="123"/>
      <c r="H5" s="123"/>
      <c r="I5" s="124"/>
      <c r="J5" s="124"/>
      <c r="K5" s="124"/>
      <c r="L5" s="124"/>
      <c r="M5" s="124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5" t="s">
        <v>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1" t="s">
        <v>5</v>
      </c>
      <c r="B7" s="119" t="s">
        <v>17</v>
      </c>
      <c r="C7" s="116"/>
      <c r="D7" s="116"/>
      <c r="E7" s="116"/>
      <c r="F7" s="116"/>
      <c r="G7" s="117"/>
      <c r="H7" s="119" t="s">
        <v>18</v>
      </c>
      <c r="I7" s="116"/>
      <c r="J7" s="116"/>
      <c r="K7" s="116"/>
      <c r="L7" s="116"/>
      <c r="M7" s="117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2"/>
      <c r="B8" s="120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0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09">
        <f>SUM(C9:G9)</f>
        <v>15326.884000000002</v>
      </c>
      <c r="C9" s="105">
        <f>C10+C11</f>
        <v>8948.1630000000005</v>
      </c>
      <c r="D9" s="105">
        <f t="shared" ref="D9:H9" si="0">D10+D11</f>
        <v>5097.5560000000005</v>
      </c>
      <c r="E9" s="105"/>
      <c r="F9" s="105">
        <f t="shared" si="0"/>
        <v>1262.2149999999999</v>
      </c>
      <c r="G9" s="105">
        <f t="shared" si="0"/>
        <v>18.95</v>
      </c>
      <c r="H9" s="105">
        <f t="shared" si="0"/>
        <v>0</v>
      </c>
      <c r="I9" s="105">
        <f>I10+I11</f>
        <v>15.675000000000001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10">
        <f>SUM(C10:G10)</f>
        <v>2520.0450000000001</v>
      </c>
      <c r="C10" s="114">
        <f>[1]Аксион!$M$69</f>
        <v>1403.386</v>
      </c>
      <c r="D10" s="114">
        <f>[1]Аксион!$M$68</f>
        <v>1116.6590000000001</v>
      </c>
      <c r="E10" s="115"/>
      <c r="F10" s="115"/>
      <c r="G10" s="115"/>
      <c r="H10" s="88">
        <f t="shared" ref="H10:H21" si="1">SUM(J10:M10)</f>
        <v>0</v>
      </c>
      <c r="I10" s="127">
        <f>[1]Аксион!$M$74</f>
        <v>2.9260000000000002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10">
        <f t="shared" ref="B11:B24" si="2">SUM(C11:G11)</f>
        <v>12806.839</v>
      </c>
      <c r="C11" s="88">
        <f>[1]Ижсталь!$M$75</f>
        <v>7544.777</v>
      </c>
      <c r="D11" s="88">
        <f>[1]Ижсталь!$M$74</f>
        <v>3980.8969999999999</v>
      </c>
      <c r="E11" s="88"/>
      <c r="F11" s="88">
        <f>[1]Ижсталь!$M$76</f>
        <v>1262.2149999999999</v>
      </c>
      <c r="G11" s="88">
        <f>[1]Ижсталь!$M$77</f>
        <v>18.95</v>
      </c>
      <c r="H11" s="88">
        <f t="shared" si="1"/>
        <v>0</v>
      </c>
      <c r="I11" s="88">
        <f>[1]Ижсталь!$M$81</f>
        <v>12.749000000000001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1">
        <f>SUM(C12:G12)</f>
        <v>563.58600000000001</v>
      </c>
      <c r="C12" s="92"/>
      <c r="D12" s="92">
        <f>[1]ЮУНК!$M$69</f>
        <v>294.65499999999997</v>
      </c>
      <c r="E12" s="92">
        <f>[1]ЮУНК!$M$70</f>
        <v>268.93099999999998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1">
        <f t="shared" si="2"/>
        <v>13.224</v>
      </c>
      <c r="C13" s="92"/>
      <c r="D13" s="95"/>
      <c r="E13" s="95"/>
      <c r="F13" s="95">
        <f>[1]Междуреч!$M$118</f>
        <v>13.224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31.5" x14ac:dyDescent="0.25">
      <c r="A14" s="14" t="s">
        <v>13</v>
      </c>
      <c r="B14" s="111">
        <f t="shared" si="2"/>
        <v>713.68700000000001</v>
      </c>
      <c r="C14" s="92"/>
      <c r="D14" s="95">
        <f>[1]Междуреч!$M$128</f>
        <v>713.68700000000001</v>
      </c>
      <c r="E14" s="95">
        <f>[1]Междуреч!$M$129</f>
        <v>0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1">
        <f>SUM(B16:B17)</f>
        <v>83376.717999999993</v>
      </c>
      <c r="C15" s="95"/>
      <c r="D15" s="95">
        <f>D16+D17</f>
        <v>82333.93299999999</v>
      </c>
      <c r="E15" s="95">
        <f>E16+E17</f>
        <v>44.354999999999997</v>
      </c>
      <c r="F15" s="95">
        <f t="shared" ref="F15" si="3">F16+F17</f>
        <v>997.43799999999999</v>
      </c>
      <c r="G15" s="95">
        <f>G16+G17</f>
        <v>0.99199999999999999</v>
      </c>
      <c r="H15" s="88">
        <f t="shared" si="1"/>
        <v>93.802999999999997</v>
      </c>
      <c r="I15" s="95"/>
      <c r="J15" s="99">
        <f>J16+J17</f>
        <v>93.802999999999997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1">
        <f>SUM(C16:G16)</f>
        <v>61050.322999999997</v>
      </c>
      <c r="C16" s="92"/>
      <c r="D16" s="92">
        <f>[1]БЗФ!$M$68</f>
        <v>61050.322999999997</v>
      </c>
      <c r="E16" s="92"/>
      <c r="F16" s="92"/>
      <c r="G16" s="92"/>
      <c r="H16" s="88">
        <f t="shared" si="1"/>
        <v>93.802999999999997</v>
      </c>
      <c r="I16" s="92"/>
      <c r="J16" s="99">
        <f>[1]БЗФ!$M$73</f>
        <v>93.802999999999997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1">
        <f>D17+E17+F17+G17</f>
        <v>22326.394999999997</v>
      </c>
      <c r="C17" s="92"/>
      <c r="D17" s="92">
        <f>'[1]Кор-ГОК'!$M$63</f>
        <v>21283.61</v>
      </c>
      <c r="E17" s="92">
        <f>'[1]Кор-ГОК'!$M$64</f>
        <v>44.354999999999997</v>
      </c>
      <c r="F17" s="92">
        <f>'[1]Кор-ГОК'!$M$65</f>
        <v>997.43799999999999</v>
      </c>
      <c r="G17" s="92">
        <f>'[1]Кор-ГОК'!$M$66</f>
        <v>0.99199999999999999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1">
        <f>SUM(C18:G18)</f>
        <v>0</v>
      </c>
      <c r="C18" s="92"/>
      <c r="D18" s="92"/>
      <c r="E18" s="92">
        <f>'[1]Кор-ГОК'!$M$89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1">
        <f>SUM(C19:G19)</f>
        <v>22011.235000000001</v>
      </c>
      <c r="C19" s="92"/>
      <c r="D19" s="92">
        <f>[1]БМК!$M$69</f>
        <v>22011.235000000001</v>
      </c>
      <c r="E19" s="92"/>
      <c r="F19" s="92"/>
      <c r="G19" s="92"/>
      <c r="H19" s="88">
        <f t="shared" si="1"/>
        <v>35.561</v>
      </c>
      <c r="I19" s="92"/>
      <c r="J19" s="92">
        <f>[1]БМК!$M$75</f>
        <v>35.561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1">
        <f>SUM(C20:G20)</f>
        <v>17358.959000000003</v>
      </c>
      <c r="C20" s="92"/>
      <c r="D20" s="92">
        <f>D21+D22+D23</f>
        <v>16745.97</v>
      </c>
      <c r="E20" s="92">
        <f>E21+E22+E23</f>
        <v>612.98900000000003</v>
      </c>
      <c r="F20" s="92"/>
      <c r="G20" s="92"/>
      <c r="H20" s="88">
        <f t="shared" si="1"/>
        <v>27.209000000000003</v>
      </c>
      <c r="I20" s="92"/>
      <c r="J20" s="92">
        <f>J21+J23+J22</f>
        <v>25.856000000000002</v>
      </c>
      <c r="K20" s="93">
        <f>K21+K22+K23</f>
        <v>1.353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1">
        <f>SUM(C21:G21)</f>
        <v>16745.97</v>
      </c>
      <c r="C21" s="92"/>
      <c r="D21" s="92">
        <f>'[1]ЯкутУ+'!$M$67</f>
        <v>16745.97</v>
      </c>
      <c r="E21" s="92"/>
      <c r="F21" s="92"/>
      <c r="G21" s="92"/>
      <c r="H21" s="88">
        <f t="shared" si="1"/>
        <v>25.856000000000002</v>
      </c>
      <c r="I21" s="92"/>
      <c r="J21" s="92">
        <f>'[1]ЯкутУ+'!$M$72</f>
        <v>25.856000000000002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1">
        <f>SUM(C22:G22)</f>
        <v>425.012</v>
      </c>
      <c r="C22" s="92"/>
      <c r="D22" s="104"/>
      <c r="E22" s="92">
        <f>[1]ТП_Посьет!$M$68</f>
        <v>425.012</v>
      </c>
      <c r="F22" s="92"/>
      <c r="G22" s="92"/>
      <c r="H22" s="88"/>
      <c r="I22" s="92"/>
      <c r="J22" s="103"/>
      <c r="K22" s="92">
        <f>[1]ТП_Посьет!$M$75</f>
        <v>0.94599999999999995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1">
        <f t="shared" si="2"/>
        <v>187.977</v>
      </c>
      <c r="C23" s="92"/>
      <c r="D23" s="104"/>
      <c r="E23" s="92">
        <f>[1]МТП_Ванино!$M$69</f>
        <v>187.977</v>
      </c>
      <c r="F23" s="92"/>
      <c r="G23" s="92"/>
      <c r="H23" s="88">
        <f t="shared" ref="H23:H33" si="5">SUM(J23:M23)</f>
        <v>0.40699999999999997</v>
      </c>
      <c r="I23" s="92"/>
      <c r="J23" s="103"/>
      <c r="K23" s="92">
        <f>[1]МТП_Ванино!$M$74</f>
        <v>0.40699999999999997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1">
        <f t="shared" si="2"/>
        <v>50.079000000000001</v>
      </c>
      <c r="C24" s="92"/>
      <c r="D24" s="92"/>
      <c r="E24" s="92"/>
      <c r="F24" s="92">
        <f>'[1]ЯкутУ+'!$M$94</f>
        <v>34.332999999999998</v>
      </c>
      <c r="G24" s="92">
        <f>'[1]ЯкутУ+'!$M$95</f>
        <v>15.746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2">
        <f>SUM(C25:G25)</f>
        <v>32856.627</v>
      </c>
      <c r="C25" s="92"/>
      <c r="D25" s="92">
        <f>SUM(D26:D26)</f>
        <v>20558.913</v>
      </c>
      <c r="E25" s="92">
        <f>SUM(E26:E26)</f>
        <v>9950.3590000000004</v>
      </c>
      <c r="F25" s="92">
        <f>SUM(F26:F26)</f>
        <v>2338.3160000000003</v>
      </c>
      <c r="G25" s="92">
        <f>SUM(G26:G26)</f>
        <v>9.0389999999999997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3">
        <f>SUM(C26:G26)</f>
        <v>32856.627</v>
      </c>
      <c r="C26" s="84"/>
      <c r="D26" s="88">
        <f>[1]Междуреч!$M$65+[1]Междуреч!$M$70</f>
        <v>20558.913</v>
      </c>
      <c r="E26" s="88">
        <f>[1]Междуреч!$M$66+[1]Междуреч!$M$71</f>
        <v>9950.3590000000004</v>
      </c>
      <c r="F26" s="88">
        <f>[1]Междуреч!$M$67+[1]Междуреч!$M$72</f>
        <v>2338.3160000000003</v>
      </c>
      <c r="G26" s="88">
        <f>[1]Междуреч!$M$68</f>
        <v>9.0389999999999997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1">
        <f>SUM(C27:G27)</f>
        <v>8826.5859999999993</v>
      </c>
      <c r="C27" s="92">
        <f>SUM(C28:C29)</f>
        <v>942.99300000000005</v>
      </c>
      <c r="D27" s="92">
        <f>SUM(D28:D29)</f>
        <v>7248.1050000000005</v>
      </c>
      <c r="E27" s="92">
        <f>SUM(E28:E29)</f>
        <v>478.38400000000001</v>
      </c>
      <c r="F27" s="92">
        <f>SUM(F28:F29)</f>
        <v>157.10400000000001</v>
      </c>
      <c r="G27" s="92">
        <f>SUM(G28:G29)</f>
        <v>0</v>
      </c>
      <c r="H27" s="88">
        <f t="shared" si="5"/>
        <v>127.51300000000001</v>
      </c>
      <c r="I27" s="92">
        <f>I28+I29</f>
        <v>0</v>
      </c>
      <c r="J27" s="92">
        <f>J28+J29</f>
        <v>127.51300000000001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1">
        <f t="shared" ref="B28:B33" si="6">SUM(C28:G28)</f>
        <v>6716.0550000000003</v>
      </c>
      <c r="C28" s="88"/>
      <c r="D28" s="88">
        <f>[1]УралКУЗ!$M$68</f>
        <v>6716.0550000000003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1">
        <f t="shared" si="6"/>
        <v>2110.5309999999999</v>
      </c>
      <c r="C29" s="88">
        <f>[1]ЧМК!$M$70</f>
        <v>942.99300000000005</v>
      </c>
      <c r="D29" s="108">
        <f>[1]ЧМК!$M$69+[1]ЧМК!$M$72</f>
        <v>532.04999999999995</v>
      </c>
      <c r="E29" s="88">
        <f>[1]ЧМК!$M$73</f>
        <v>478.38400000000001</v>
      </c>
      <c r="F29" s="88">
        <f>[1]ЧМК!$M$71</f>
        <v>157.10400000000001</v>
      </c>
      <c r="G29" s="88"/>
      <c r="H29" s="88">
        <f t="shared" si="5"/>
        <v>127.51300000000001</v>
      </c>
      <c r="I29" s="88">
        <f>[1]ЧМК!$M$76</f>
        <v>0</v>
      </c>
      <c r="J29" s="88">
        <f>[1]ЧМК!$M$75</f>
        <v>127.51300000000001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1">
        <f t="shared" si="6"/>
        <v>250.673</v>
      </c>
      <c r="C30" s="88"/>
      <c r="D30" s="92">
        <f>[1]ЭТПЗ!$M$68</f>
        <v>250.673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1">
        <f t="shared" si="6"/>
        <v>2615.4119999999998</v>
      </c>
      <c r="C31" s="88"/>
      <c r="D31" s="92">
        <f>[1]НЫТВА!$M$68</f>
        <v>2615.4119999999998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1">
        <f t="shared" si="6"/>
        <v>660.11400000000003</v>
      </c>
      <c r="C32" s="88"/>
      <c r="D32" s="92">
        <f>[1]Вяртсиль!$M$68</f>
        <v>660.11400000000003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1">
        <f t="shared" si="6"/>
        <v>28.053000000000001</v>
      </c>
      <c r="C33" s="88"/>
      <c r="D33" s="92">
        <f>[1]Междуреч!$M$140</f>
        <v>28.053000000000001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2.9" customHeight="1" x14ac:dyDescent="0.25">
      <c r="A34" s="16" t="s">
        <v>4</v>
      </c>
      <c r="B34" s="107">
        <f>SUM(B9:B33)-B9-B15-B20-B25-B27</f>
        <v>184651.837</v>
      </c>
      <c r="C34" s="93">
        <f>C9+C27</f>
        <v>9891.1560000000009</v>
      </c>
      <c r="D34" s="93">
        <f>D9+D12+D14+D16+D19+D20+D25+D27+D17+D30+D31+D32+D33</f>
        <v>158558.30600000004</v>
      </c>
      <c r="E34" s="93">
        <f>E12+E25+E27+E20+E15+E29</f>
        <v>11833.402</v>
      </c>
      <c r="F34" s="93">
        <f>F9+F13+F24+F25+F15+F27</f>
        <v>4802.63</v>
      </c>
      <c r="G34" s="93">
        <f>G13+G24+G25+G15+G11</f>
        <v>44.727000000000004</v>
      </c>
      <c r="H34" s="93">
        <f>H9+H12+H13+H14+H16+H19+H21+H24+H25+H27+H30</f>
        <v>282.733</v>
      </c>
      <c r="I34" s="93">
        <f>I9+I27</f>
        <v>15.675000000000001</v>
      </c>
      <c r="J34" s="93">
        <f>J16+J19+J21+J25+J27+J30</f>
        <v>282.733</v>
      </c>
      <c r="K34" s="93">
        <f>K20</f>
        <v>1.353</v>
      </c>
      <c r="L34" s="93">
        <f>L25</f>
        <v>0</v>
      </c>
      <c r="M34" s="93">
        <f>SUM(M11:M27)</f>
        <v>0</v>
      </c>
      <c r="N34" s="17"/>
      <c r="O34" s="17"/>
      <c r="P34" s="79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19"/>
      <c r="B35" s="86"/>
      <c r="C35" s="26"/>
      <c r="D35" s="26"/>
      <c r="E35" s="26"/>
      <c r="F35" s="71"/>
      <c r="G35" s="17"/>
      <c r="H35" s="1"/>
      <c r="I35" s="1"/>
      <c r="J35" s="1"/>
      <c r="K35" s="1"/>
      <c r="L35" s="1"/>
      <c r="M35" s="1"/>
      <c r="N35" s="1"/>
      <c r="O35" s="1"/>
      <c r="P35" s="80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3"/>
      <c r="C36" s="81"/>
      <c r="D36" s="49"/>
      <c r="E36" s="32"/>
      <c r="F36" s="72"/>
      <c r="G36" s="18"/>
      <c r="H36" s="1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4"/>
      <c r="C37" s="83"/>
      <c r="D37" s="49"/>
      <c r="E37" s="82"/>
      <c r="F37" s="73"/>
      <c r="G37" s="1"/>
      <c r="H37" s="18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43"/>
      <c r="B38" s="50"/>
      <c r="C38" s="75"/>
      <c r="D38" s="70"/>
      <c r="E38" s="76"/>
      <c r="F38" s="73"/>
      <c r="G38" s="1"/>
      <c r="H38" s="33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1"/>
      <c r="B39" s="45"/>
      <c r="C39" s="74"/>
      <c r="D39" s="49"/>
      <c r="E39" s="23"/>
      <c r="F39" s="73"/>
      <c r="G39" s="28"/>
      <c r="H39" s="34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45"/>
      <c r="C40" s="74"/>
      <c r="D40" s="27"/>
      <c r="E40" s="23"/>
      <c r="F40" s="73"/>
      <c r="G40" s="28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22"/>
      <c r="C41" s="51"/>
      <c r="D41" s="27"/>
      <c r="E41" s="23"/>
      <c r="F41" s="73"/>
      <c r="G41" s="1"/>
      <c r="H41" s="33"/>
      <c r="I41" s="35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27"/>
      <c r="E42" s="52"/>
      <c r="G42" s="1"/>
      <c r="H42" s="33"/>
      <c r="I42" s="38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53"/>
      <c r="E43" s="54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4"/>
      <c r="B44" s="22"/>
      <c r="C44" s="46"/>
      <c r="D44" s="27"/>
      <c r="E44" s="2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24"/>
      <c r="B45" s="22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20.25" x14ac:dyDescent="0.3">
      <c r="A46" s="67"/>
      <c r="B46" s="55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15.75" x14ac:dyDescent="0.25">
      <c r="A47" s="24"/>
      <c r="B47" s="56"/>
      <c r="C47" s="47"/>
      <c r="D47" s="27"/>
      <c r="E47" s="23"/>
      <c r="H47" s="39"/>
      <c r="I47" s="39"/>
      <c r="J47" s="39"/>
      <c r="K47" s="39"/>
      <c r="L47" s="39"/>
      <c r="M47" s="39"/>
    </row>
    <row r="48" spans="1:24" ht="15.75" x14ac:dyDescent="0.25">
      <c r="A48" s="67"/>
      <c r="B48" s="57"/>
      <c r="C48" s="51"/>
      <c r="D48" s="27"/>
      <c r="E48" s="58"/>
      <c r="H48" s="39"/>
      <c r="I48" s="39"/>
      <c r="J48" s="39"/>
      <c r="K48" s="39"/>
      <c r="L48" s="39"/>
      <c r="M48" s="39"/>
    </row>
    <row r="49" spans="1:6" ht="15.75" x14ac:dyDescent="0.25">
      <c r="A49" s="68"/>
      <c r="B49" s="59"/>
      <c r="C49" s="60"/>
      <c r="D49" s="61"/>
      <c r="E49" s="62"/>
    </row>
    <row r="50" spans="1:6" ht="15.75" x14ac:dyDescent="0.25">
      <c r="A50" s="68"/>
      <c r="B50" s="59"/>
      <c r="C50" s="46"/>
      <c r="D50" s="63"/>
      <c r="E50" s="58"/>
    </row>
    <row r="51" spans="1:6" ht="15.75" x14ac:dyDescent="0.25">
      <c r="A51" s="24"/>
      <c r="B51" s="22"/>
      <c r="C51" s="46"/>
      <c r="D51" s="61"/>
      <c r="E51" s="52"/>
    </row>
    <row r="52" spans="1:6" ht="15.75" x14ac:dyDescent="0.25">
      <c r="A52" s="47"/>
      <c r="B52" s="22"/>
      <c r="C52" s="46"/>
      <c r="D52" s="27"/>
      <c r="E52" s="64"/>
    </row>
    <row r="53" spans="1:6" ht="15.75" x14ac:dyDescent="0.25">
      <c r="A53" s="69"/>
      <c r="B53" s="65"/>
      <c r="C53" s="46"/>
      <c r="D53" s="53"/>
      <c r="E53" s="64"/>
    </row>
    <row r="54" spans="1:6" ht="15.75" x14ac:dyDescent="0.25">
      <c r="A54" s="24"/>
      <c r="B54" s="56"/>
      <c r="C54" s="46"/>
      <c r="D54" s="53"/>
      <c r="E54" s="23"/>
    </row>
    <row r="55" spans="1:6" ht="15.75" x14ac:dyDescent="0.25">
      <c r="A55" s="39"/>
      <c r="B55" s="39"/>
      <c r="C55" s="46"/>
      <c r="D55" s="27"/>
      <c r="E55" s="23"/>
      <c r="F55" s="39"/>
    </row>
    <row r="56" spans="1:6" ht="15.75" x14ac:dyDescent="0.25">
      <c r="A56" s="25"/>
      <c r="B56" s="39"/>
      <c r="C56" s="46"/>
      <c r="D56" s="66"/>
      <c r="E56" s="23"/>
      <c r="F56" s="39"/>
    </row>
    <row r="57" spans="1:6" ht="15.75" x14ac:dyDescent="0.25">
      <c r="A57" s="25"/>
      <c r="B57" s="39"/>
      <c r="C57" s="51"/>
      <c r="D57" s="53"/>
      <c r="E57" s="58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  <row r="60" spans="1:6" x14ac:dyDescent="0.25">
      <c r="A60" s="25"/>
      <c r="B60" s="39"/>
      <c r="C60" s="39"/>
      <c r="D60" s="39"/>
      <c r="E60" s="39"/>
      <c r="F60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2021-10-22T04:48:52Z</dcterms:modified>
</cp:coreProperties>
</file>